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oyd\Desktop\Årsmöte GÅS\"/>
    </mc:Choice>
  </mc:AlternateContent>
  <xr:revisionPtr revIDLastSave="0" documentId="8_{B9EC94F4-5F77-4D29-86E9-1BC91B99C66C}" xr6:coauthVersionLast="47" xr6:coauthVersionMax="47" xr10:uidLastSave="{00000000-0000-0000-0000-000000000000}"/>
  <bookViews>
    <workbookView xWindow="-110" yWindow="-110" windowWidth="19420" windowHeight="10420" xr2:uid="{AFC37230-7137-4427-9D33-1351C47A753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25" i="1"/>
  <c r="I24" i="1"/>
  <c r="I23" i="1"/>
  <c r="I22" i="1"/>
  <c r="I21" i="1"/>
  <c r="I20" i="1"/>
  <c r="I19" i="1"/>
  <c r="I18" i="1"/>
  <c r="G16" i="1"/>
  <c r="I15" i="1"/>
  <c r="I13" i="1"/>
  <c r="I17" i="1"/>
  <c r="I9" i="1"/>
  <c r="I5" i="1"/>
  <c r="K25" i="1" l="1"/>
  <c r="K24" i="1"/>
  <c r="K23" i="1"/>
  <c r="K7" i="1"/>
  <c r="K22" i="1"/>
  <c r="K20" i="1"/>
  <c r="K19" i="1"/>
  <c r="K18" i="1"/>
  <c r="K15" i="1"/>
  <c r="K13" i="1"/>
  <c r="I6" i="1"/>
  <c r="K6" i="1" s="1"/>
  <c r="K8" i="1"/>
  <c r="K9" i="1"/>
  <c r="K21" i="1"/>
  <c r="K5" i="1"/>
  <c r="K17" i="1"/>
  <c r="G11" i="1"/>
  <c r="I16" i="1" l="1"/>
  <c r="I26" i="1" s="1"/>
  <c r="I11" i="1"/>
  <c r="K10" i="1"/>
  <c r="I28" i="1" l="1"/>
  <c r="I30" i="1" s="1"/>
  <c r="K30" i="1" s="1"/>
  <c r="K11" i="1"/>
  <c r="G26" i="1"/>
  <c r="K16" i="1"/>
  <c r="K26" i="1" l="1"/>
  <c r="G28" i="1"/>
  <c r="K28" i="1" s="1"/>
</calcChain>
</file>

<file path=xl/sharedStrings.xml><?xml version="1.0" encoding="utf-8"?>
<sst xmlns="http://schemas.openxmlformats.org/spreadsheetml/2006/main" count="40" uniqueCount="40">
  <si>
    <t>GÅS Budget 2025 Siffror</t>
  </si>
  <si>
    <t>Utfall</t>
  </si>
  <si>
    <t>Bud</t>
  </si>
  <si>
    <t>Bud 25%</t>
  </si>
  <si>
    <t>TSEK</t>
  </si>
  <si>
    <t>Utf 24</t>
  </si>
  <si>
    <t>Intäkter</t>
  </si>
  <si>
    <t>Medlemsavgifter</t>
  </si>
  <si>
    <t xml:space="preserve">Kursavgifter </t>
  </si>
  <si>
    <t>Inträdesavift (Tisdagsdans)</t>
  </si>
  <si>
    <t>Festintäkter (jubileumsfesten)</t>
  </si>
  <si>
    <t>Övriga intäkter</t>
  </si>
  <si>
    <t>Ränteintäkter</t>
  </si>
  <si>
    <t>Summa Intäkter</t>
  </si>
  <si>
    <t>Kostnader</t>
  </si>
  <si>
    <t>Lokal Hyra  inkl VÄ/VA/VE</t>
  </si>
  <si>
    <t>Lokalanpassning (Ljudisolering)</t>
  </si>
  <si>
    <t>Övriga kostnader lokal, inkl El</t>
  </si>
  <si>
    <t xml:space="preserve">          Deltotal Lokalrelaterat</t>
  </si>
  <si>
    <t>Personalkostnader</t>
  </si>
  <si>
    <t xml:space="preserve">IT-Kostnader </t>
  </si>
  <si>
    <t xml:space="preserve">DSF/SDSF </t>
  </si>
  <si>
    <t>STIM/SAMI + övr.musik</t>
  </si>
  <si>
    <t>Tävlingsavgifter</t>
  </si>
  <si>
    <t>Festutgifter/Event/Årsmöte</t>
  </si>
  <si>
    <t>Marknadsföring</t>
  </si>
  <si>
    <t>Donation Ukraina&amp; Rosa Bandet</t>
  </si>
  <si>
    <t xml:space="preserve">Övriga kostnader </t>
  </si>
  <si>
    <t>Summa Kostnader</t>
  </si>
  <si>
    <t xml:space="preserve">Resultat </t>
  </si>
  <si>
    <t>Kassa (Tillåts aldrig bli &lt; TSEK 500)</t>
  </si>
  <si>
    <t>GÅS Budget 2025 Sammanfattning i ord.</t>
  </si>
  <si>
    <r>
      <rPr>
        <b/>
        <sz val="11"/>
        <color theme="1"/>
        <rFont val="Calibri"/>
        <family val="2"/>
        <scheme val="minor"/>
      </rPr>
      <t>Volym:</t>
    </r>
    <r>
      <rPr>
        <sz val="11"/>
        <color theme="1"/>
        <rFont val="Calibri"/>
        <family val="2"/>
        <scheme val="minor"/>
      </rPr>
      <t xml:space="preserve"> Exklusive prisfärändringar och vissa avvikelser är Intäkter och kostnader Budget 2025 </t>
    </r>
  </si>
  <si>
    <t>i grunden lika med Utfall 2024.</t>
  </si>
  <si>
    <r>
      <rPr>
        <b/>
        <sz val="11"/>
        <color theme="1"/>
        <rFont val="Calibri"/>
        <family val="2"/>
        <scheme val="minor"/>
      </rPr>
      <t>Intäkter pris:</t>
    </r>
    <r>
      <rPr>
        <sz val="11"/>
        <color theme="1"/>
        <rFont val="Calibri"/>
        <family val="2"/>
        <scheme val="minor"/>
      </rPr>
      <t xml:space="preserve"> I huvudsak oförändrade prisnivåer. Dock vissa kursrabatter.</t>
    </r>
  </si>
  <si>
    <r>
      <rPr>
        <b/>
        <sz val="11"/>
        <color theme="1"/>
        <rFont val="Calibri"/>
        <family val="2"/>
        <scheme val="minor"/>
      </rPr>
      <t>Kostnader pris:</t>
    </r>
    <r>
      <rPr>
        <sz val="11"/>
        <color theme="1"/>
        <rFont val="Calibri"/>
        <family val="2"/>
        <scheme val="minor"/>
      </rPr>
      <t xml:space="preserve"> I huvudsak justerade med förmodade</t>
    </r>
    <r>
      <rPr>
        <sz val="10"/>
        <rFont val="Calibri"/>
        <family val="2"/>
        <scheme val="minor"/>
      </rPr>
      <t xml:space="preserve"> 3%</t>
    </r>
    <r>
      <rPr>
        <sz val="11"/>
        <color theme="1"/>
        <rFont val="Calibri"/>
        <family val="2"/>
        <scheme val="minor"/>
      </rPr>
      <t xml:space="preserve"> prisökningar. Vissa avvikelser: Ex </t>
    </r>
  </si>
  <si>
    <t>Int.Instruktörsarvoden oförändrade. Dock  utrymme för ökat antal  Ext. Intruktörer i Bud 2025</t>
  </si>
  <si>
    <r>
      <rPr>
        <b/>
        <sz val="11"/>
        <color theme="1"/>
        <rFont val="Calibri"/>
        <family val="2"/>
        <scheme val="minor"/>
      </rPr>
      <t>Juilems/Vår-festen 2024:</t>
    </r>
    <r>
      <rPr>
        <sz val="11"/>
        <color theme="1"/>
        <rFont val="Calibri"/>
        <family val="2"/>
        <scheme val="minor"/>
      </rPr>
      <t xml:space="preserve"> Kostnad för intern sponsring av Jubileums(Vår)-festen finns med i</t>
    </r>
  </si>
  <si>
    <t>Utfall  2024, men inte i Budget 2025.</t>
  </si>
  <si>
    <r>
      <rPr>
        <b/>
        <sz val="11"/>
        <rFont val="Calibri"/>
        <family val="2"/>
        <scheme val="minor"/>
      </rPr>
      <t xml:space="preserve">Vägg, ljudisolering: </t>
    </r>
    <r>
      <rPr>
        <sz val="11"/>
        <rFont val="Calibri"/>
        <family val="2"/>
        <scheme val="minor"/>
      </rPr>
      <t xml:space="preserve">Kostnad (TSEK 50) finns med i Budget 2025.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</si>
</sst>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7">
    <xf numFmtId="0" fontId="0" fillId="0" borderId="0" xfId="0"/>
    <xf numFmtId="0" fontId="0" fillId="3" borderId="31" xfId="0" applyFill="1" applyBorder="1"/>
    <xf numFmtId="0" fontId="0" fillId="3" borderId="32" xfId="0" applyFill="1" applyBorder="1"/>
    <xf numFmtId="0" fontId="0" fillId="3" borderId="43" xfId="0" applyFill="1" applyBorder="1"/>
    <xf numFmtId="0" fontId="0" fillId="3" borderId="46" xfId="0" applyFill="1" applyBorder="1"/>
    <xf numFmtId="0" fontId="2" fillId="2" borderId="27" xfId="0" applyFont="1" applyFill="1" applyBorder="1"/>
    <xf numFmtId="0" fontId="1" fillId="2" borderId="2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1" fillId="2" borderId="5" xfId="0" applyFont="1" applyFill="1" applyBorder="1"/>
    <xf numFmtId="0" fontId="2" fillId="2" borderId="11" xfId="0" applyFont="1" applyFill="1" applyBorder="1"/>
    <xf numFmtId="1" fontId="1" fillId="2" borderId="5" xfId="0" applyNumberFormat="1" applyFont="1" applyFill="1" applyBorder="1"/>
    <xf numFmtId="0" fontId="2" fillId="2" borderId="30" xfId="0" applyFont="1" applyFill="1" applyBorder="1"/>
    <xf numFmtId="0" fontId="3" fillId="2" borderId="46" xfId="0" applyFont="1" applyFill="1" applyBorder="1"/>
    <xf numFmtId="0" fontId="4" fillId="2" borderId="46" xfId="0" applyFont="1" applyFill="1" applyBorder="1"/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4" fillId="2" borderId="49" xfId="0" applyFont="1" applyFill="1" applyBorder="1"/>
    <xf numFmtId="0" fontId="2" fillId="2" borderId="23" xfId="0" applyFont="1" applyFill="1" applyBorder="1"/>
    <xf numFmtId="0" fontId="2" fillId="2" borderId="4" xfId="0" applyFont="1" applyFill="1" applyBorder="1"/>
    <xf numFmtId="0" fontId="2" fillId="2" borderId="24" xfId="0" applyFont="1" applyFill="1" applyBorder="1"/>
    <xf numFmtId="0" fontId="2" fillId="2" borderId="5" xfId="0" applyFont="1" applyFill="1" applyBorder="1"/>
    <xf numFmtId="0" fontId="2" fillId="2" borderId="41" xfId="0" applyFont="1" applyFill="1" applyBorder="1"/>
    <xf numFmtId="0" fontId="2" fillId="2" borderId="39" xfId="0" applyFont="1" applyFill="1" applyBorder="1"/>
    <xf numFmtId="0" fontId="1" fillId="2" borderId="39" xfId="0" applyFont="1" applyFill="1" applyBorder="1"/>
    <xf numFmtId="0" fontId="2" fillId="2" borderId="54" xfId="0" applyFont="1" applyFill="1" applyBorder="1"/>
    <xf numFmtId="0" fontId="2" fillId="2" borderId="55" xfId="0" applyFont="1" applyFill="1" applyBorder="1"/>
    <xf numFmtId="0" fontId="2" fillId="2" borderId="56" xfId="0" applyFont="1" applyFill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2" fillId="2" borderId="3" xfId="0" applyNumberFormat="1" applyFont="1" applyFill="1" applyBorder="1"/>
    <xf numFmtId="0" fontId="2" fillId="0" borderId="44" xfId="0" applyFont="1" applyBorder="1"/>
    <xf numFmtId="0" fontId="1" fillId="5" borderId="25" xfId="0" applyFont="1" applyFill="1" applyBorder="1"/>
    <xf numFmtId="0" fontId="3" fillId="5" borderId="25" xfId="0" applyFont="1" applyFill="1" applyBorder="1"/>
    <xf numFmtId="0" fontId="4" fillId="5" borderId="25" xfId="0" applyFont="1" applyFill="1" applyBorder="1"/>
    <xf numFmtId="0" fontId="2" fillId="5" borderId="25" xfId="0" applyFont="1" applyFill="1" applyBorder="1"/>
    <xf numFmtId="0" fontId="0" fillId="5" borderId="25" xfId="0" applyFill="1" applyBorder="1"/>
    <xf numFmtId="0" fontId="0" fillId="5" borderId="0" xfId="0" applyFill="1"/>
    <xf numFmtId="9" fontId="0" fillId="5" borderId="0" xfId="0" applyNumberFormat="1" applyFill="1"/>
    <xf numFmtId="0" fontId="0" fillId="5" borderId="35" xfId="0" applyFill="1" applyBorder="1"/>
    <xf numFmtId="0" fontId="1" fillId="5" borderId="26" xfId="0" applyFont="1" applyFill="1" applyBorder="1"/>
    <xf numFmtId="0" fontId="0" fillId="5" borderId="15" xfId="0" applyFill="1" applyBorder="1"/>
    <xf numFmtId="0" fontId="0" fillId="3" borderId="26" xfId="0" applyFill="1" applyBorder="1"/>
    <xf numFmtId="0" fontId="0" fillId="3" borderId="15" xfId="0" applyFill="1" applyBorder="1"/>
    <xf numFmtId="0" fontId="0" fillId="3" borderId="60" xfId="0" applyFill="1" applyBorder="1"/>
    <xf numFmtId="1" fontId="1" fillId="4" borderId="17" xfId="0" applyNumberFormat="1" applyFont="1" applyFill="1" applyBorder="1"/>
    <xf numFmtId="0" fontId="1" fillId="4" borderId="26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50" xfId="0" applyFont="1" applyFill="1" applyBorder="1"/>
    <xf numFmtId="0" fontId="2" fillId="2" borderId="36" xfId="0" applyFont="1" applyFill="1" applyBorder="1"/>
    <xf numFmtId="0" fontId="2" fillId="4" borderId="15" xfId="0" applyFont="1" applyFill="1" applyBorder="1"/>
    <xf numFmtId="0" fontId="2" fillId="5" borderId="31" xfId="0" applyFont="1" applyFill="1" applyBorder="1"/>
    <xf numFmtId="0" fontId="2" fillId="4" borderId="16" xfId="0" applyFont="1" applyFill="1" applyBorder="1"/>
    <xf numFmtId="1" fontId="2" fillId="5" borderId="57" xfId="0" applyNumberFormat="1" applyFont="1" applyFill="1" applyBorder="1"/>
    <xf numFmtId="0" fontId="2" fillId="5" borderId="57" xfId="0" applyFont="1" applyFill="1" applyBorder="1"/>
    <xf numFmtId="0" fontId="1" fillId="4" borderId="18" xfId="0" applyFont="1" applyFill="1" applyBorder="1"/>
    <xf numFmtId="1" fontId="1" fillId="5" borderId="51" xfId="0" applyNumberFormat="1" applyFont="1" applyFill="1" applyBorder="1"/>
    <xf numFmtId="0" fontId="2" fillId="2" borderId="18" xfId="0" applyFont="1" applyFill="1" applyBorder="1"/>
    <xf numFmtId="0" fontId="2" fillId="2" borderId="51" xfId="0" applyFont="1" applyFill="1" applyBorder="1"/>
    <xf numFmtId="0" fontId="2" fillId="2" borderId="40" xfId="0" applyFont="1" applyFill="1" applyBorder="1"/>
    <xf numFmtId="0" fontId="2" fillId="6" borderId="19" xfId="0" applyFont="1" applyFill="1" applyBorder="1"/>
    <xf numFmtId="0" fontId="2" fillId="6" borderId="12" xfId="0" applyFont="1" applyFill="1" applyBorder="1"/>
    <xf numFmtId="0" fontId="2" fillId="6" borderId="16" xfId="0" applyFont="1" applyFill="1" applyBorder="1"/>
    <xf numFmtId="0" fontId="2" fillId="6" borderId="6" xfId="0" applyFont="1" applyFill="1" applyBorder="1"/>
    <xf numFmtId="0" fontId="1" fillId="6" borderId="19" xfId="0" applyFont="1" applyFill="1" applyBorder="1"/>
    <xf numFmtId="0" fontId="1" fillId="6" borderId="12" xfId="0" applyFont="1" applyFill="1" applyBorder="1"/>
    <xf numFmtId="0" fontId="2" fillId="6" borderId="42" xfId="0" applyFont="1" applyFill="1" applyBorder="1"/>
    <xf numFmtId="0" fontId="1" fillId="2" borderId="2" xfId="0" applyFont="1" applyFill="1" applyBorder="1"/>
    <xf numFmtId="0" fontId="2" fillId="4" borderId="19" xfId="0" applyFont="1" applyFill="1" applyBorder="1"/>
    <xf numFmtId="1" fontId="2" fillId="5" borderId="58" xfId="0" applyNumberFormat="1" applyFont="1" applyFill="1" applyBorder="1"/>
    <xf numFmtId="0" fontId="2" fillId="4" borderId="20" xfId="0" applyFont="1" applyFill="1" applyBorder="1"/>
    <xf numFmtId="1" fontId="2" fillId="5" borderId="59" xfId="0" applyNumberFormat="1" applyFont="1" applyFill="1" applyBorder="1"/>
    <xf numFmtId="1" fontId="1" fillId="5" borderId="53" xfId="0" applyNumberFormat="1" applyFont="1" applyFill="1" applyBorder="1"/>
    <xf numFmtId="0" fontId="1" fillId="2" borderId="17" xfId="0" applyFont="1" applyFill="1" applyBorder="1"/>
    <xf numFmtId="0" fontId="2" fillId="2" borderId="9" xfId="0" applyFont="1" applyFill="1" applyBorder="1"/>
    <xf numFmtId="1" fontId="1" fillId="4" borderId="60" xfId="0" applyNumberFormat="1" applyFont="1" applyFill="1" applyBorder="1"/>
    <xf numFmtId="1" fontId="1" fillId="5" borderId="32" xfId="0" applyNumberFormat="1" applyFont="1" applyFill="1" applyBorder="1"/>
    <xf numFmtId="0" fontId="2" fillId="0" borderId="0" xfId="0" applyFont="1"/>
    <xf numFmtId="0" fontId="1" fillId="4" borderId="49" xfId="0" applyFont="1" applyFill="1" applyBorder="1"/>
    <xf numFmtId="1" fontId="1" fillId="5" borderId="46" xfId="0" applyNumberFormat="1" applyFont="1" applyFill="1" applyBorder="1"/>
    <xf numFmtId="0" fontId="2" fillId="0" borderId="6" xfId="0" applyFont="1" applyBorder="1"/>
    <xf numFmtId="0" fontId="1" fillId="7" borderId="26" xfId="0" applyFont="1" applyFill="1" applyBorder="1"/>
    <xf numFmtId="0" fontId="2" fillId="7" borderId="25" xfId="0" applyFont="1" applyFill="1" applyBorder="1"/>
    <xf numFmtId="0" fontId="2" fillId="7" borderId="0" xfId="0" applyFont="1" applyFill="1"/>
    <xf numFmtId="0" fontId="1" fillId="0" borderId="21" xfId="0" applyFont="1" applyBorder="1"/>
    <xf numFmtId="0" fontId="2" fillId="0" borderId="2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4" xfId="0" applyFont="1" applyBorder="1"/>
    <xf numFmtId="0" fontId="2" fillId="0" borderId="9" xfId="0" applyFont="1" applyBorder="1"/>
    <xf numFmtId="0" fontId="1" fillId="0" borderId="18" xfId="0" applyFont="1" applyBorder="1"/>
    <xf numFmtId="0" fontId="2" fillId="0" borderId="3" xfId="0" applyFont="1" applyBorder="1"/>
    <xf numFmtId="0" fontId="1" fillId="7" borderId="17" xfId="0" applyFont="1" applyFill="1" applyBorder="1"/>
    <xf numFmtId="0" fontId="2" fillId="7" borderId="9" xfId="0" applyFont="1" applyFill="1" applyBorder="1"/>
    <xf numFmtId="0" fontId="2" fillId="0" borderId="20" xfId="0" applyFont="1" applyBorder="1"/>
    <xf numFmtId="0" fontId="2" fillId="0" borderId="13" xfId="0" applyFont="1" applyBorder="1"/>
    <xf numFmtId="0" fontId="1" fillId="7" borderId="37" xfId="0" applyFont="1" applyFill="1" applyBorder="1"/>
    <xf numFmtId="0" fontId="2" fillId="7" borderId="38" xfId="0" applyFont="1" applyFill="1" applyBorder="1"/>
    <xf numFmtId="0" fontId="2" fillId="0" borderId="38" xfId="0" applyFont="1" applyBorder="1"/>
    <xf numFmtId="0" fontId="1" fillId="7" borderId="44" xfId="0" applyFont="1" applyFill="1" applyBorder="1"/>
    <xf numFmtId="9" fontId="1" fillId="6" borderId="34" xfId="1" applyFont="1" applyFill="1" applyBorder="1"/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9" fontId="1" fillId="2" borderId="40" xfId="1" applyFont="1" applyFill="1" applyBorder="1"/>
    <xf numFmtId="9" fontId="1" fillId="2" borderId="34" xfId="1" applyFont="1" applyFill="1" applyBorder="1"/>
    <xf numFmtId="9" fontId="1" fillId="2" borderId="52" xfId="1" applyFont="1" applyFill="1" applyBorder="1"/>
    <xf numFmtId="9" fontId="1" fillId="2" borderId="61" xfId="1" applyFont="1" applyFill="1" applyBorder="1"/>
    <xf numFmtId="9" fontId="1" fillId="2" borderId="45" xfId="1" applyFont="1" applyFill="1" applyBorder="1"/>
    <xf numFmtId="0" fontId="2" fillId="2" borderId="17" xfId="0" applyFont="1" applyFill="1" applyBorder="1"/>
    <xf numFmtId="1" fontId="2" fillId="2" borderId="18" xfId="0" applyNumberFormat="1" applyFont="1" applyFill="1" applyBorder="1"/>
    <xf numFmtId="9" fontId="2" fillId="2" borderId="3" xfId="1" applyFont="1" applyFill="1" applyBorder="1"/>
    <xf numFmtId="9" fontId="1" fillId="8" borderId="51" xfId="1" applyFont="1" applyFill="1" applyBorder="1"/>
    <xf numFmtId="9" fontId="2" fillId="8" borderId="64" xfId="1" applyFont="1" applyFill="1" applyBorder="1"/>
    <xf numFmtId="9" fontId="2" fillId="8" borderId="65" xfId="1" applyFont="1" applyFill="1" applyBorder="1"/>
    <xf numFmtId="9" fontId="2" fillId="8" borderId="66" xfId="1" applyFont="1" applyFill="1" applyBorder="1"/>
    <xf numFmtId="0" fontId="1" fillId="2" borderId="51" xfId="0" applyFont="1" applyFill="1" applyBorder="1"/>
    <xf numFmtId="0" fontId="1" fillId="2" borderId="32" xfId="0" applyFont="1" applyFill="1" applyBorder="1"/>
    <xf numFmtId="9" fontId="1" fillId="8" borderId="46" xfId="1" applyFont="1" applyFill="1" applyBorder="1"/>
    <xf numFmtId="9" fontId="2" fillId="2" borderId="31" xfId="1" applyFont="1" applyFill="1" applyBorder="1"/>
    <xf numFmtId="9" fontId="2" fillId="2" borderId="67" xfId="1" applyFont="1" applyFill="1" applyBorder="1"/>
    <xf numFmtId="0" fontId="0" fillId="2" borderId="53" xfId="0" applyFill="1" applyBorder="1"/>
    <xf numFmtId="9" fontId="2" fillId="2" borderId="53" xfId="1" applyFont="1" applyFill="1" applyBorder="1"/>
    <xf numFmtId="9" fontId="2" fillId="2" borderId="51" xfId="1" applyFont="1" applyFill="1" applyBorder="1"/>
    <xf numFmtId="0" fontId="2" fillId="2" borderId="15" xfId="0" applyFont="1" applyFill="1" applyBorder="1"/>
    <xf numFmtId="0" fontId="2" fillId="2" borderId="0" xfId="0" applyFont="1" applyFill="1"/>
    <xf numFmtId="1" fontId="2" fillId="2" borderId="15" xfId="0" applyNumberFormat="1" applyFont="1" applyFill="1" applyBorder="1"/>
    <xf numFmtId="1" fontId="2" fillId="2" borderId="0" xfId="0" applyNumberFormat="1" applyFont="1" applyFill="1"/>
    <xf numFmtId="0" fontId="1" fillId="2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5" xfId="0" applyFont="1" applyFill="1" applyBorder="1"/>
    <xf numFmtId="1" fontId="1" fillId="2" borderId="0" xfId="0" applyNumberFormat="1" applyFont="1" applyFill="1"/>
    <xf numFmtId="1" fontId="1" fillId="2" borderId="15" xfId="0" applyNumberFormat="1" applyFont="1" applyFill="1" applyBorder="1"/>
    <xf numFmtId="1" fontId="1" fillId="2" borderId="60" xfId="0" applyNumberFormat="1" applyFont="1" applyFill="1" applyBorder="1"/>
    <xf numFmtId="1" fontId="1" fillId="2" borderId="35" xfId="0" applyNumberFormat="1" applyFont="1" applyFill="1" applyBorder="1"/>
    <xf numFmtId="1" fontId="1" fillId="2" borderId="44" xfId="0" applyNumberFormat="1" applyFont="1" applyFill="1" applyBorder="1"/>
    <xf numFmtId="0" fontId="2" fillId="7" borderId="15" xfId="0" applyFont="1" applyFill="1" applyBorder="1"/>
    <xf numFmtId="0" fontId="2" fillId="0" borderId="62" xfId="0" applyFont="1" applyBorder="1"/>
    <xf numFmtId="0" fontId="2" fillId="0" borderId="63" xfId="0" applyFont="1" applyBorder="1"/>
    <xf numFmtId="0" fontId="2" fillId="4" borderId="62" xfId="0" applyFont="1" applyFill="1" applyBorder="1"/>
    <xf numFmtId="1" fontId="2" fillId="5" borderId="68" xfId="0" applyNumberFormat="1" applyFont="1" applyFill="1" applyBorder="1"/>
    <xf numFmtId="9" fontId="2" fillId="8" borderId="69" xfId="1" applyFont="1" applyFill="1" applyBorder="1"/>
    <xf numFmtId="9" fontId="2" fillId="6" borderId="53" xfId="1" applyFont="1" applyFill="1" applyBorder="1"/>
    <xf numFmtId="0" fontId="2" fillId="6" borderId="70" xfId="0" applyFont="1" applyFill="1" applyBorder="1"/>
    <xf numFmtId="0" fontId="2" fillId="6" borderId="71" xfId="0" applyFont="1" applyFill="1" applyBorder="1"/>
    <xf numFmtId="9" fontId="2" fillId="6" borderId="31" xfId="1" applyFont="1" applyFill="1" applyBorder="1"/>
    <xf numFmtId="0" fontId="8" fillId="5" borderId="60" xfId="0" applyFont="1" applyFill="1" applyBorder="1"/>
    <xf numFmtId="0" fontId="8" fillId="5" borderId="15" xfId="0" applyFont="1" applyFill="1" applyBorder="1"/>
    <xf numFmtId="1" fontId="2" fillId="6" borderId="53" xfId="0" applyNumberFormat="1" applyFont="1" applyFill="1" applyBorder="1"/>
    <xf numFmtId="1" fontId="2" fillId="6" borderId="57" xfId="0" applyNumberFormat="1" applyFont="1" applyFill="1" applyBorder="1"/>
    <xf numFmtId="0" fontId="2" fillId="6" borderId="62" xfId="0" applyFont="1" applyFill="1" applyBorder="1"/>
    <xf numFmtId="0" fontId="1" fillId="6" borderId="4" xfId="0" applyFont="1" applyFill="1" applyBorder="1"/>
    <xf numFmtId="1" fontId="2" fillId="6" borderId="31" xfId="0" applyNumberFormat="1" applyFont="1" applyFill="1" applyBorder="1"/>
    <xf numFmtId="1" fontId="1" fillId="6" borderId="51" xfId="0" applyNumberFormat="1" applyFont="1" applyFill="1" applyBorder="1"/>
    <xf numFmtId="9" fontId="2" fillId="6" borderId="59" xfId="1" applyFont="1" applyFill="1" applyBorder="1"/>
    <xf numFmtId="0" fontId="10" fillId="2" borderId="49" xfId="0" applyFont="1" applyFill="1" applyBorder="1"/>
    <xf numFmtId="0" fontId="11" fillId="2" borderId="15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99FF"/>
      <color rgb="FFFFCCFF"/>
      <color rgb="FFCCFF99"/>
      <color rgb="FFFFFF99"/>
      <color rgb="FFFFFF66"/>
      <color rgb="FF66CCFF"/>
      <color rgb="FFFF99CC"/>
      <color rgb="FF66FF33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5E6D-9070-4271-B049-8813BCFD4758}">
  <dimension ref="B1:O40"/>
  <sheetViews>
    <sheetView tabSelected="1" workbookViewId="0">
      <selection activeCell="K10" sqref="K10"/>
    </sheetView>
  </sheetViews>
  <sheetFormatPr defaultRowHeight="14.5" x14ac:dyDescent="0.35"/>
  <cols>
    <col min="1" max="2" width="1.7265625" customWidth="1"/>
    <col min="5" max="5" width="14.26953125" customWidth="1"/>
    <col min="6" max="6" width="1.7265625" customWidth="1"/>
    <col min="7" max="7" width="8" customWidth="1"/>
    <col min="8" max="8" width="1.7265625" customWidth="1"/>
    <col min="9" max="9" width="8" customWidth="1"/>
    <col min="10" max="10" width="1.7265625" customWidth="1"/>
    <col min="11" max="11" width="8" customWidth="1"/>
    <col min="12" max="12" width="1.7265625" customWidth="1"/>
    <col min="14" max="14" width="8.7265625" customWidth="1"/>
    <col min="15" max="15" width="1.7265625" customWidth="1"/>
  </cols>
  <sheetData>
    <row r="1" spans="2:15" ht="15" thickBot="1" x14ac:dyDescent="0.4"/>
    <row r="2" spans="2:15" ht="15.5" x14ac:dyDescent="0.35">
      <c r="B2" s="3"/>
      <c r="C2" s="90" t="s">
        <v>0</v>
      </c>
      <c r="D2" s="91"/>
      <c r="E2" s="91"/>
      <c r="F2" s="5"/>
      <c r="G2" s="50" t="s">
        <v>1</v>
      </c>
      <c r="H2" s="6"/>
      <c r="I2" s="51" t="s">
        <v>2</v>
      </c>
      <c r="J2" s="110"/>
      <c r="K2" s="52" t="s">
        <v>3</v>
      </c>
      <c r="L2" s="19"/>
      <c r="M2" s="136"/>
      <c r="N2" s="137"/>
      <c r="O2" s="3"/>
    </row>
    <row r="3" spans="2:15" ht="16" thickBot="1" x14ac:dyDescent="0.4">
      <c r="B3" s="1"/>
      <c r="C3" s="146" t="s">
        <v>4</v>
      </c>
      <c r="D3" s="92"/>
      <c r="E3" s="92"/>
      <c r="F3" s="8"/>
      <c r="G3" s="53">
        <v>24</v>
      </c>
      <c r="H3" s="7"/>
      <c r="I3" s="54">
        <v>25</v>
      </c>
      <c r="J3" s="111"/>
      <c r="K3" s="55" t="s">
        <v>5</v>
      </c>
      <c r="L3" s="20"/>
      <c r="M3" s="138"/>
      <c r="N3" s="139"/>
      <c r="O3" s="1"/>
    </row>
    <row r="4" spans="2:15" ht="15.5" x14ac:dyDescent="0.35">
      <c r="B4" s="1"/>
      <c r="C4" s="93" t="s">
        <v>6</v>
      </c>
      <c r="D4" s="94"/>
      <c r="E4" s="94"/>
      <c r="F4" s="22"/>
      <c r="G4" s="56"/>
      <c r="H4" s="24"/>
      <c r="I4" s="57"/>
      <c r="J4" s="58"/>
      <c r="K4" s="58"/>
      <c r="L4" s="26"/>
      <c r="M4" s="132"/>
      <c r="N4" s="133"/>
      <c r="O4" s="1"/>
    </row>
    <row r="5" spans="2:15" ht="15.5" x14ac:dyDescent="0.35">
      <c r="B5" s="1"/>
      <c r="C5" s="95" t="s">
        <v>7</v>
      </c>
      <c r="D5" s="86"/>
      <c r="E5" s="86"/>
      <c r="F5" s="8"/>
      <c r="G5" s="59">
        <v>229</v>
      </c>
      <c r="H5" s="9"/>
      <c r="I5" s="60">
        <f>G5</f>
        <v>229</v>
      </c>
      <c r="J5" s="129"/>
      <c r="K5" s="121">
        <f>I5/G5</f>
        <v>1</v>
      </c>
      <c r="L5" s="29"/>
      <c r="M5" s="132"/>
      <c r="N5" s="135"/>
      <c r="O5" s="1"/>
    </row>
    <row r="6" spans="2:15" ht="15.5" x14ac:dyDescent="0.35">
      <c r="B6" s="1"/>
      <c r="C6" s="96" t="s">
        <v>8</v>
      </c>
      <c r="D6" s="89"/>
      <c r="E6" s="89"/>
      <c r="F6" s="8"/>
      <c r="G6" s="61">
        <v>1224</v>
      </c>
      <c r="H6" s="9"/>
      <c r="I6" s="62">
        <f>G6-((200*15*8))/1000</f>
        <v>1200</v>
      </c>
      <c r="J6" s="127"/>
      <c r="K6" s="122">
        <f t="shared" ref="K6:K30" si="0">I6/G6</f>
        <v>0.98039215686274506</v>
      </c>
      <c r="L6" s="30"/>
      <c r="M6" s="132"/>
      <c r="N6" s="135"/>
      <c r="O6" s="1"/>
    </row>
    <row r="7" spans="2:15" ht="15.5" x14ac:dyDescent="0.35">
      <c r="B7" s="1"/>
      <c r="C7" s="96" t="s">
        <v>9</v>
      </c>
      <c r="D7" s="89"/>
      <c r="E7" s="89"/>
      <c r="F7" s="8"/>
      <c r="G7" s="61">
        <v>235</v>
      </c>
      <c r="H7" s="9"/>
      <c r="I7" s="62">
        <f>G7-11+30</f>
        <v>254</v>
      </c>
      <c r="J7" s="127"/>
      <c r="K7" s="122">
        <f t="shared" si="0"/>
        <v>1.0808510638297872</v>
      </c>
      <c r="L7" s="30"/>
      <c r="M7" s="166"/>
      <c r="N7" s="135"/>
      <c r="O7" s="1"/>
    </row>
    <row r="8" spans="2:15" ht="15.5" x14ac:dyDescent="0.35">
      <c r="B8" s="1"/>
      <c r="C8" s="95" t="s">
        <v>10</v>
      </c>
      <c r="D8" s="86"/>
      <c r="E8" s="86"/>
      <c r="F8" s="8"/>
      <c r="G8" s="61">
        <v>114</v>
      </c>
      <c r="H8" s="9"/>
      <c r="I8" s="62">
        <v>0</v>
      </c>
      <c r="J8" s="127"/>
      <c r="K8" s="122">
        <f t="shared" si="0"/>
        <v>0</v>
      </c>
      <c r="L8" s="30"/>
      <c r="M8" s="132"/>
      <c r="N8" s="135"/>
      <c r="O8" s="1"/>
    </row>
    <row r="9" spans="2:15" ht="15.5" x14ac:dyDescent="0.35">
      <c r="B9" s="1"/>
      <c r="C9" s="96" t="s">
        <v>11</v>
      </c>
      <c r="D9" s="89"/>
      <c r="E9" s="97"/>
      <c r="F9" s="8"/>
      <c r="G9" s="61">
        <v>42</v>
      </c>
      <c r="H9" s="9"/>
      <c r="I9" s="63">
        <f>G9</f>
        <v>42</v>
      </c>
      <c r="J9" s="127"/>
      <c r="K9" s="122">
        <f t="shared" si="0"/>
        <v>1</v>
      </c>
      <c r="L9" s="30"/>
      <c r="M9" s="132"/>
      <c r="N9" s="135"/>
      <c r="O9" s="1"/>
    </row>
    <row r="10" spans="2:15" ht="15.5" x14ac:dyDescent="0.35">
      <c r="B10" s="1"/>
      <c r="C10" s="96" t="s">
        <v>12</v>
      </c>
      <c r="D10" s="89"/>
      <c r="E10" s="89"/>
      <c r="F10" s="10"/>
      <c r="G10" s="59">
        <v>23</v>
      </c>
      <c r="H10" s="11"/>
      <c r="I10" s="60">
        <v>20</v>
      </c>
      <c r="J10" s="128"/>
      <c r="K10" s="123">
        <f t="shared" si="0"/>
        <v>0.86956521739130432</v>
      </c>
      <c r="L10" s="31"/>
      <c r="M10" s="132"/>
      <c r="N10" s="135"/>
      <c r="O10" s="1"/>
    </row>
    <row r="11" spans="2:15" ht="15.5" x14ac:dyDescent="0.35">
      <c r="B11" s="1"/>
      <c r="C11" s="101" t="s">
        <v>13</v>
      </c>
      <c r="D11" s="102"/>
      <c r="E11" s="98"/>
      <c r="F11" s="12"/>
      <c r="G11" s="64">
        <f>SUM(G5:G10)</f>
        <v>1867</v>
      </c>
      <c r="H11" s="13"/>
      <c r="I11" s="65">
        <f>SUM(I5:I10)</f>
        <v>1745</v>
      </c>
      <c r="J11" s="112"/>
      <c r="K11" s="120">
        <f t="shared" si="0"/>
        <v>0.93465452597750398</v>
      </c>
      <c r="L11" s="27"/>
      <c r="M11" s="140"/>
      <c r="N11" s="141"/>
      <c r="O11" s="1"/>
    </row>
    <row r="12" spans="2:15" ht="15.5" x14ac:dyDescent="0.35">
      <c r="B12" s="1"/>
      <c r="C12" s="99" t="s">
        <v>14</v>
      </c>
      <c r="D12" s="100"/>
      <c r="E12" s="100"/>
      <c r="F12" s="23"/>
      <c r="G12" s="66"/>
      <c r="H12" s="25"/>
      <c r="I12" s="67"/>
      <c r="J12" s="68"/>
      <c r="K12" s="131"/>
      <c r="L12" s="27"/>
      <c r="M12" s="132"/>
      <c r="N12" s="133"/>
      <c r="O12" s="1"/>
    </row>
    <row r="13" spans="2:15" ht="15.5" x14ac:dyDescent="0.35">
      <c r="B13" s="1"/>
      <c r="C13" s="69" t="s">
        <v>15</v>
      </c>
      <c r="D13" s="70"/>
      <c r="E13" s="70"/>
      <c r="F13" s="12"/>
      <c r="G13" s="69">
        <v>794</v>
      </c>
      <c r="H13" s="14"/>
      <c r="I13" s="158">
        <f>G13*1.03</f>
        <v>817.82</v>
      </c>
      <c r="J13" s="130"/>
      <c r="K13" s="152">
        <f t="shared" si="0"/>
        <v>1.03</v>
      </c>
      <c r="L13" s="29"/>
      <c r="M13" s="132"/>
      <c r="N13" s="135"/>
      <c r="O13" s="1"/>
    </row>
    <row r="14" spans="2:15" ht="15.5" x14ac:dyDescent="0.35">
      <c r="B14" s="1"/>
      <c r="C14" s="153" t="s">
        <v>16</v>
      </c>
      <c r="D14" s="154"/>
      <c r="E14" s="154"/>
      <c r="F14" s="8"/>
      <c r="G14" s="153"/>
      <c r="H14" s="9"/>
      <c r="I14" s="159">
        <v>50</v>
      </c>
      <c r="J14" s="127"/>
      <c r="K14" s="155"/>
      <c r="L14" s="30"/>
      <c r="M14" s="132"/>
      <c r="N14" s="135"/>
      <c r="O14" s="1"/>
    </row>
    <row r="15" spans="2:15" ht="15.5" x14ac:dyDescent="0.35">
      <c r="B15" s="1"/>
      <c r="C15" s="71" t="s">
        <v>17</v>
      </c>
      <c r="D15" s="72"/>
      <c r="E15" s="72"/>
      <c r="F15" s="8"/>
      <c r="G15" s="160">
        <v>38</v>
      </c>
      <c r="H15" s="9"/>
      <c r="I15" s="162">
        <f>G15*1.03</f>
        <v>39.14</v>
      </c>
      <c r="J15" s="127"/>
      <c r="K15" s="164">
        <f t="shared" si="0"/>
        <v>1.03</v>
      </c>
      <c r="L15" s="30"/>
      <c r="M15" s="132"/>
      <c r="N15" s="135"/>
      <c r="O15" s="1"/>
    </row>
    <row r="16" spans="2:15" ht="15.5" x14ac:dyDescent="0.35">
      <c r="B16" s="1"/>
      <c r="C16" s="73" t="s">
        <v>18</v>
      </c>
      <c r="D16" s="74"/>
      <c r="E16" s="75"/>
      <c r="F16" s="8"/>
      <c r="G16" s="161">
        <f>SUM(G13:G15)</f>
        <v>832</v>
      </c>
      <c r="H16" s="76"/>
      <c r="I16" s="163">
        <f>SUM(I13:I15)</f>
        <v>906.96</v>
      </c>
      <c r="J16" s="113"/>
      <c r="K16" s="109">
        <f t="shared" si="0"/>
        <v>1.090096153846154</v>
      </c>
      <c r="L16" s="30"/>
      <c r="M16" s="140"/>
      <c r="N16" s="141"/>
      <c r="O16" s="1"/>
    </row>
    <row r="17" spans="2:15" ht="15.5" x14ac:dyDescent="0.35">
      <c r="B17" s="1"/>
      <c r="C17" s="96" t="s">
        <v>19</v>
      </c>
      <c r="D17" s="89"/>
      <c r="E17" s="89"/>
      <c r="F17" s="8"/>
      <c r="G17" s="77">
        <v>285</v>
      </c>
      <c r="H17" s="9"/>
      <c r="I17" s="78">
        <f>G17+50</f>
        <v>335</v>
      </c>
      <c r="J17" s="130"/>
      <c r="K17" s="121">
        <f t="shared" si="0"/>
        <v>1.1754385964912282</v>
      </c>
      <c r="L17" s="30"/>
      <c r="M17" s="132"/>
      <c r="N17" s="135"/>
      <c r="O17" s="1"/>
    </row>
    <row r="18" spans="2:15" ht="15.5" x14ac:dyDescent="0.35">
      <c r="B18" s="1"/>
      <c r="C18" s="96" t="s">
        <v>20</v>
      </c>
      <c r="D18" s="89"/>
      <c r="E18" s="89"/>
      <c r="F18" s="8"/>
      <c r="G18" s="61">
        <v>53</v>
      </c>
      <c r="H18" s="9"/>
      <c r="I18" s="62">
        <f>(51+10)*1.03</f>
        <v>62.83</v>
      </c>
      <c r="J18" s="127"/>
      <c r="K18" s="122">
        <f t="shared" si="0"/>
        <v>1.1854716981132074</v>
      </c>
      <c r="L18" s="30"/>
      <c r="M18" s="132"/>
      <c r="N18" s="135"/>
      <c r="O18" s="1"/>
    </row>
    <row r="19" spans="2:15" ht="15.5" x14ac:dyDescent="0.35">
      <c r="B19" s="1"/>
      <c r="C19" s="96" t="s">
        <v>21</v>
      </c>
      <c r="D19" s="89"/>
      <c r="E19" s="89"/>
      <c r="F19" s="8"/>
      <c r="G19" s="61">
        <v>26</v>
      </c>
      <c r="H19" s="9"/>
      <c r="I19" s="62">
        <f>G19*1.03</f>
        <v>26.78</v>
      </c>
      <c r="J19" s="127"/>
      <c r="K19" s="122">
        <f t="shared" si="0"/>
        <v>1.03</v>
      </c>
      <c r="L19" s="30"/>
      <c r="M19" s="132"/>
      <c r="N19" s="135"/>
      <c r="O19" s="1"/>
    </row>
    <row r="20" spans="2:15" ht="15.5" x14ac:dyDescent="0.35">
      <c r="B20" s="1"/>
      <c r="C20" s="96" t="s">
        <v>22</v>
      </c>
      <c r="D20" s="89"/>
      <c r="E20" s="89"/>
      <c r="F20" s="8"/>
      <c r="G20" s="61">
        <v>22</v>
      </c>
      <c r="H20" s="9"/>
      <c r="I20" s="62">
        <f>G20*1.03</f>
        <v>22.66</v>
      </c>
      <c r="J20" s="127"/>
      <c r="K20" s="122">
        <f t="shared" si="0"/>
        <v>1.03</v>
      </c>
      <c r="L20" s="30"/>
      <c r="M20" s="132"/>
      <c r="N20" s="135"/>
      <c r="O20" s="1"/>
    </row>
    <row r="21" spans="2:15" ht="15.5" x14ac:dyDescent="0.35">
      <c r="B21" s="1"/>
      <c r="C21" s="96" t="s">
        <v>23</v>
      </c>
      <c r="D21" s="89"/>
      <c r="E21" s="89"/>
      <c r="F21" s="8"/>
      <c r="G21" s="61">
        <v>26</v>
      </c>
      <c r="H21" s="9"/>
      <c r="I21" s="62">
        <f>G21*1.03</f>
        <v>26.78</v>
      </c>
      <c r="J21" s="127"/>
      <c r="K21" s="122">
        <f t="shared" si="0"/>
        <v>1.03</v>
      </c>
      <c r="L21" s="30"/>
      <c r="M21" s="132"/>
      <c r="N21" s="135"/>
      <c r="O21" s="1"/>
    </row>
    <row r="22" spans="2:15" ht="15.5" x14ac:dyDescent="0.35">
      <c r="B22" s="1"/>
      <c r="C22" s="96" t="s">
        <v>24</v>
      </c>
      <c r="D22" s="89"/>
      <c r="E22" s="89"/>
      <c r="F22" s="8"/>
      <c r="G22" s="61">
        <v>183</v>
      </c>
      <c r="H22" s="9"/>
      <c r="I22" s="62">
        <f>(G22-102+40)*1.03</f>
        <v>124.63000000000001</v>
      </c>
      <c r="J22" s="127"/>
      <c r="K22" s="122">
        <f t="shared" si="0"/>
        <v>0.68103825136612028</v>
      </c>
      <c r="L22" s="30"/>
      <c r="M22" s="132"/>
      <c r="N22" s="135"/>
      <c r="O22" s="1"/>
    </row>
    <row r="23" spans="2:15" ht="15.5" x14ac:dyDescent="0.35">
      <c r="B23" s="1"/>
      <c r="C23" s="96" t="s">
        <v>25</v>
      </c>
      <c r="D23" s="89"/>
      <c r="E23" s="89"/>
      <c r="F23" s="8"/>
      <c r="G23" s="61">
        <v>41</v>
      </c>
      <c r="H23" s="9"/>
      <c r="I23" s="62">
        <f>(G23+15)*1.03</f>
        <v>57.68</v>
      </c>
      <c r="J23" s="127"/>
      <c r="K23" s="122">
        <f t="shared" si="0"/>
        <v>1.4068292682926828</v>
      </c>
      <c r="L23" s="30"/>
      <c r="M23" s="132"/>
      <c r="N23" s="135"/>
      <c r="O23" s="1"/>
    </row>
    <row r="24" spans="2:15" ht="15.5" x14ac:dyDescent="0.35">
      <c r="B24" s="1"/>
      <c r="C24" s="147" t="s">
        <v>26</v>
      </c>
      <c r="D24" s="148"/>
      <c r="E24" s="148"/>
      <c r="F24" s="8"/>
      <c r="G24" s="149">
        <v>10</v>
      </c>
      <c r="H24" s="9"/>
      <c r="I24" s="150">
        <f>G24*1.03</f>
        <v>10.3</v>
      </c>
      <c r="J24" s="127"/>
      <c r="K24" s="151">
        <f t="shared" si="0"/>
        <v>1.03</v>
      </c>
      <c r="L24" s="30"/>
      <c r="M24" s="132"/>
      <c r="N24" s="135"/>
      <c r="O24" s="1"/>
    </row>
    <row r="25" spans="2:15" ht="15.5" x14ac:dyDescent="0.35">
      <c r="B25" s="1"/>
      <c r="C25" s="103" t="s">
        <v>27</v>
      </c>
      <c r="D25" s="104"/>
      <c r="E25" s="104"/>
      <c r="F25" s="10"/>
      <c r="G25" s="79">
        <v>31</v>
      </c>
      <c r="H25" s="11"/>
      <c r="I25" s="80">
        <f>G25*1.03</f>
        <v>31.93</v>
      </c>
      <c r="J25" s="128"/>
      <c r="K25" s="123">
        <f t="shared" si="0"/>
        <v>1.03</v>
      </c>
      <c r="L25" s="31"/>
      <c r="M25" s="132"/>
      <c r="N25" s="135"/>
      <c r="O25" s="1"/>
    </row>
    <row r="26" spans="2:15" ht="15.5" x14ac:dyDescent="0.35">
      <c r="B26" s="1"/>
      <c r="C26" s="101" t="s">
        <v>28</v>
      </c>
      <c r="D26" s="102"/>
      <c r="E26" s="98"/>
      <c r="F26" s="12"/>
      <c r="G26" s="49">
        <f>SUM(G17:G25)+G16</f>
        <v>1509</v>
      </c>
      <c r="H26" s="15"/>
      <c r="I26" s="81">
        <f>SUM(I17:I25)+I16</f>
        <v>1605.55</v>
      </c>
      <c r="J26" s="114"/>
      <c r="K26" s="120">
        <f t="shared" si="0"/>
        <v>1.0639827700463884</v>
      </c>
      <c r="L26" s="28"/>
      <c r="M26" s="142"/>
      <c r="N26" s="141"/>
      <c r="O26" s="1"/>
    </row>
    <row r="27" spans="2:15" ht="15.5" x14ac:dyDescent="0.35">
      <c r="B27" s="1"/>
      <c r="C27" s="82"/>
      <c r="D27" s="83"/>
      <c r="E27" s="83"/>
      <c r="F27" s="117"/>
      <c r="G27" s="118"/>
      <c r="H27" s="33"/>
      <c r="I27" s="34"/>
      <c r="J27" s="119"/>
      <c r="K27" s="119"/>
      <c r="L27" s="124"/>
      <c r="M27" s="134"/>
      <c r="N27" s="135"/>
      <c r="O27" s="1"/>
    </row>
    <row r="28" spans="2:15" ht="16" thickBot="1" x14ac:dyDescent="0.4">
      <c r="B28" s="2"/>
      <c r="C28" s="105" t="s">
        <v>29</v>
      </c>
      <c r="D28" s="106"/>
      <c r="E28" s="107"/>
      <c r="F28" s="16"/>
      <c r="G28" s="84">
        <f>G11-G26</f>
        <v>358</v>
      </c>
      <c r="H28" s="32"/>
      <c r="I28" s="85">
        <f>I11-I26</f>
        <v>139.45000000000005</v>
      </c>
      <c r="J28" s="115"/>
      <c r="K28" s="120">
        <f t="shared" si="0"/>
        <v>0.38952513966480462</v>
      </c>
      <c r="L28" s="125"/>
      <c r="M28" s="143"/>
      <c r="N28" s="144"/>
      <c r="O28" s="2"/>
    </row>
    <row r="29" spans="2:15" ht="7.9" customHeight="1" thickBot="1" x14ac:dyDescent="0.4">
      <c r="C29" s="86"/>
      <c r="D29" s="86"/>
      <c r="E29" s="86"/>
      <c r="F29" s="35"/>
      <c r="G29" s="35"/>
      <c r="H29" s="35"/>
      <c r="I29" s="35"/>
      <c r="J29" s="35"/>
      <c r="K29" s="35"/>
      <c r="L29" s="35"/>
      <c r="M29" s="35"/>
      <c r="N29" s="35"/>
    </row>
    <row r="30" spans="2:15" ht="16" thickBot="1" x14ac:dyDescent="0.4">
      <c r="B30" s="4"/>
      <c r="C30" s="108" t="s">
        <v>30</v>
      </c>
      <c r="D30" s="108"/>
      <c r="E30" s="108"/>
      <c r="F30" s="17"/>
      <c r="G30" s="87">
        <v>1653</v>
      </c>
      <c r="H30" s="18"/>
      <c r="I30" s="88">
        <f>G30+I28</f>
        <v>1792.45</v>
      </c>
      <c r="J30" s="116"/>
      <c r="K30" s="126">
        <f t="shared" si="0"/>
        <v>1.0843617664851786</v>
      </c>
      <c r="L30" s="21"/>
      <c r="M30" s="165"/>
      <c r="N30" s="145"/>
      <c r="O30" s="4"/>
    </row>
    <row r="31" spans="2:15" ht="15" thickBot="1" x14ac:dyDescent="0.4"/>
    <row r="32" spans="2:15" ht="15.5" x14ac:dyDescent="0.35">
      <c r="B32" s="46"/>
      <c r="C32" s="44" t="s">
        <v>31</v>
      </c>
      <c r="D32" s="36"/>
      <c r="E32" s="36"/>
      <c r="F32" s="37"/>
      <c r="G32" s="38"/>
      <c r="H32" s="39"/>
      <c r="I32" s="39"/>
      <c r="J32" s="40"/>
      <c r="K32" s="40"/>
      <c r="L32" s="40"/>
      <c r="M32" s="40"/>
      <c r="N32" s="40"/>
      <c r="O32" s="3"/>
    </row>
    <row r="33" spans="2:15" x14ac:dyDescent="0.35">
      <c r="B33" s="47"/>
      <c r="C33" s="45" t="s">
        <v>32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"/>
    </row>
    <row r="34" spans="2:15" x14ac:dyDescent="0.35">
      <c r="B34" s="47"/>
      <c r="C34" s="45" t="s">
        <v>33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1"/>
    </row>
    <row r="35" spans="2:15" x14ac:dyDescent="0.35">
      <c r="B35" s="47"/>
      <c r="C35" s="45" t="s">
        <v>34</v>
      </c>
      <c r="D35" s="41"/>
      <c r="E35" s="41"/>
      <c r="F35" s="41"/>
      <c r="G35" s="41"/>
      <c r="H35" s="41"/>
      <c r="I35" s="42"/>
      <c r="J35" s="41"/>
      <c r="K35" s="41"/>
      <c r="L35" s="41"/>
      <c r="M35" s="41"/>
      <c r="N35" s="41"/>
      <c r="O35" s="1"/>
    </row>
    <row r="36" spans="2:15" x14ac:dyDescent="0.35">
      <c r="B36" s="47"/>
      <c r="C36" s="45" t="s">
        <v>35</v>
      </c>
      <c r="D36" s="41"/>
      <c r="E36" s="41"/>
      <c r="F36" s="41"/>
      <c r="G36" s="41"/>
      <c r="H36" s="41"/>
      <c r="I36" s="42"/>
      <c r="J36" s="41"/>
      <c r="K36" s="41"/>
      <c r="L36" s="41"/>
      <c r="M36" s="41"/>
      <c r="N36" s="41"/>
      <c r="O36" s="1"/>
    </row>
    <row r="37" spans="2:15" x14ac:dyDescent="0.35">
      <c r="B37" s="47"/>
      <c r="C37" s="45" t="s">
        <v>36</v>
      </c>
      <c r="D37" s="41"/>
      <c r="E37" s="41"/>
      <c r="F37" s="41"/>
      <c r="G37" s="41"/>
      <c r="H37" s="41"/>
      <c r="I37" s="42"/>
      <c r="J37" s="41"/>
      <c r="K37" s="41"/>
      <c r="L37" s="41"/>
      <c r="M37" s="41"/>
      <c r="N37" s="41"/>
      <c r="O37" s="1"/>
    </row>
    <row r="38" spans="2:15" x14ac:dyDescent="0.35">
      <c r="B38" s="47"/>
      <c r="C38" s="45" t="s">
        <v>37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1"/>
    </row>
    <row r="39" spans="2:15" x14ac:dyDescent="0.35">
      <c r="B39" s="47"/>
      <c r="C39" s="157" t="s">
        <v>38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"/>
    </row>
    <row r="40" spans="2:15" ht="15" thickBot="1" x14ac:dyDescent="0.4">
      <c r="B40" s="48"/>
      <c r="C40" s="156" t="s">
        <v>39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2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Jeanette Lloyd</cp:lastModifiedBy>
  <cp:revision/>
  <dcterms:created xsi:type="dcterms:W3CDTF">2022-08-09T05:08:17Z</dcterms:created>
  <dcterms:modified xsi:type="dcterms:W3CDTF">2025-03-13T21:13:59Z</dcterms:modified>
  <cp:category/>
  <cp:contentStatus/>
</cp:coreProperties>
</file>